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580" activeTab="0"/>
  </bookViews>
  <sheets>
    <sheet name="Kreisprofil" sheetId="1" r:id="rId1"/>
  </sheets>
  <definedNames>
    <definedName name="_xlnm.Print_Area" localSheetId="0">'Kreisprofil'!$A$1:$K$49</definedName>
  </definedNames>
  <calcPr fullCalcOnLoad="1"/>
</workbook>
</file>

<file path=xl/sharedStrings.xml><?xml version="1.0" encoding="utf-8"?>
<sst xmlns="http://schemas.openxmlformats.org/spreadsheetml/2006/main" count="73" uniqueCount="61">
  <si>
    <t>Hydraulische Berechnung</t>
  </si>
  <si>
    <t>Kreisprofil</t>
  </si>
  <si>
    <t>Vorgaben:</t>
  </si>
  <si>
    <t>Maximalabfluß</t>
  </si>
  <si>
    <t>Sohlgefälle</t>
  </si>
  <si>
    <t>mm</t>
  </si>
  <si>
    <t>betriebliche Rauhheit</t>
  </si>
  <si>
    <t>g</t>
  </si>
  <si>
    <t>Fallbeschleunigung</t>
  </si>
  <si>
    <t>kinematische Zähigkeit</t>
  </si>
  <si>
    <t>d</t>
  </si>
  <si>
    <t>Mindestdurchmesser</t>
  </si>
  <si>
    <t>DN</t>
  </si>
  <si>
    <t>Nennweite</t>
  </si>
  <si>
    <t>Rohrquerschnitt</t>
  </si>
  <si>
    <t>m</t>
  </si>
  <si>
    <t>Rohrumfang</t>
  </si>
  <si>
    <t>m/s</t>
  </si>
  <si>
    <t>Fließgeschwindigkeit</t>
  </si>
  <si>
    <t>Abfluß bei Vollfüllung</t>
  </si>
  <si>
    <t>Teilfüllung</t>
  </si>
  <si>
    <t>Fließ-               tiefe</t>
  </si>
  <si>
    <t>Abfluß-quer-schnitt</t>
  </si>
  <si>
    <t>benetzter       Umfang</t>
  </si>
  <si>
    <t>hydr.  Radius</t>
  </si>
  <si>
    <t>Fließ-          geschwin-   digkeit</t>
  </si>
  <si>
    <t>Abfluß</t>
  </si>
  <si>
    <t>Abfluß-         verhältnis</t>
  </si>
  <si>
    <t>Wasser-    spiegel-     breite</t>
  </si>
  <si>
    <t>Foude-Zahl</t>
  </si>
  <si>
    <t>Energie-          höhe</t>
  </si>
  <si>
    <t>Wand- schub- spannung</t>
  </si>
  <si>
    <t xml:space="preserve">A </t>
  </si>
  <si>
    <t>v</t>
  </si>
  <si>
    <t>Q</t>
  </si>
  <si>
    <t>Fr</t>
  </si>
  <si>
    <t>τ</t>
  </si>
  <si>
    <t>-</t>
  </si>
  <si>
    <r>
      <t>Q</t>
    </r>
    <r>
      <rPr>
        <vertAlign val="subscript"/>
        <sz val="10"/>
        <rFont val="Arial"/>
        <family val="2"/>
      </rPr>
      <t>max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</si>
  <si>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</si>
  <si>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r>
      <t>I</t>
    </r>
    <r>
      <rPr>
        <vertAlign val="subscript"/>
        <sz val="10"/>
        <rFont val="Arial"/>
        <family val="2"/>
      </rPr>
      <t>s</t>
    </r>
  </si>
  <si>
    <r>
      <t>0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00</t>
    </r>
  </si>
  <si>
    <r>
      <t>k</t>
    </r>
    <r>
      <rPr>
        <vertAlign val="subscript"/>
        <sz val="10"/>
        <rFont val="Arial"/>
        <family val="2"/>
      </rPr>
      <t>b</t>
    </r>
  </si>
  <si>
    <r>
      <t>m/s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</si>
  <si>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</si>
  <si>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r>
      <t>A</t>
    </r>
    <r>
      <rPr>
        <vertAlign val="subscript"/>
        <sz val="10"/>
        <rFont val="Arial"/>
        <family val="2"/>
      </rPr>
      <t>v</t>
    </r>
  </si>
  <si>
    <r>
      <t>m</t>
    </r>
    <r>
      <rPr>
        <vertAlign val="superscript"/>
        <sz val="10"/>
        <rFont val="Arial"/>
        <family val="2"/>
      </rPr>
      <t>2</t>
    </r>
  </si>
  <si>
    <r>
      <t>U</t>
    </r>
    <r>
      <rPr>
        <vertAlign val="subscript"/>
        <sz val="10"/>
        <rFont val="Arial"/>
        <family val="2"/>
      </rPr>
      <t>v</t>
    </r>
  </si>
  <si>
    <r>
      <t>v</t>
    </r>
    <r>
      <rPr>
        <b/>
        <vertAlign val="subscript"/>
        <sz val="10"/>
        <rFont val="Arial"/>
        <family val="2"/>
      </rPr>
      <t>v</t>
    </r>
  </si>
  <si>
    <r>
      <t>Q</t>
    </r>
    <r>
      <rPr>
        <b/>
        <vertAlign val="subscript"/>
        <sz val="10"/>
        <rFont val="Arial"/>
        <family val="2"/>
      </rPr>
      <t>v</t>
    </r>
  </si>
  <si>
    <r>
      <t>h</t>
    </r>
    <r>
      <rPr>
        <vertAlign val="subscript"/>
        <sz val="10"/>
        <rFont val="Arial"/>
        <family val="2"/>
      </rPr>
      <t>T</t>
    </r>
  </si>
  <si>
    <r>
      <t>l</t>
    </r>
    <r>
      <rPr>
        <vertAlign val="subscript"/>
        <sz val="10"/>
        <rFont val="Arial"/>
        <family val="2"/>
      </rPr>
      <t>u</t>
    </r>
  </si>
  <si>
    <r>
      <t>r</t>
    </r>
    <r>
      <rPr>
        <vertAlign val="subscript"/>
        <sz val="10"/>
        <rFont val="Arial"/>
        <family val="2"/>
      </rPr>
      <t>hy</t>
    </r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</si>
  <si>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/Q</t>
    </r>
    <r>
      <rPr>
        <vertAlign val="subscript"/>
        <sz val="10"/>
        <rFont val="Arial"/>
        <family val="2"/>
      </rPr>
      <t>v</t>
    </r>
  </si>
  <si>
    <r>
      <t>b</t>
    </r>
    <r>
      <rPr>
        <vertAlign val="subscript"/>
        <sz val="10"/>
        <rFont val="Arial"/>
        <family val="2"/>
      </rPr>
      <t>sp</t>
    </r>
  </si>
  <si>
    <r>
      <t>h</t>
    </r>
    <r>
      <rPr>
        <vertAlign val="subscript"/>
        <sz val="10"/>
        <rFont val="Arial"/>
        <family val="2"/>
      </rPr>
      <t>E</t>
    </r>
  </si>
  <si>
    <r>
      <t>N/m</t>
    </r>
    <r>
      <rPr>
        <vertAlign val="superscript"/>
        <sz val="10"/>
        <rFont val="Arial"/>
        <family val="2"/>
      </rPr>
      <t>2</t>
    </r>
  </si>
  <si>
    <r>
      <t>Fließtiefe bei Trockenwetter (Q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</si>
  <si>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Fließtiefe bei Trockenwetter (z.B. Q</t>
    </r>
    <r>
      <rPr>
        <b/>
        <vertAlign val="subscript"/>
        <sz val="10"/>
        <rFont val="Arial"/>
        <family val="2"/>
      </rPr>
      <t>t max</t>
    </r>
    <r>
      <rPr>
        <b/>
        <sz val="10"/>
        <rFont val="Arial"/>
        <family val="2"/>
      </rPr>
      <t>)</t>
    </r>
  </si>
  <si>
    <r>
      <t>Fließtiefe beim Bemessungsabfluß (Q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</si>
  <si>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t>Stand: 02. 02. 2016 / E.Va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</si>
</sst>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"/>
    <numFmt numFmtId="166" formatCode="0.00000000000"/>
    <numFmt numFmtId="167" formatCode="0.000000000000"/>
    <numFmt numFmtId="168" formatCode="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0.0000000"/>
    <numFmt numFmtId="174" formatCode="0.000000"/>
    <numFmt numFmtId="175" formatCode="0.00000"/>
    <numFmt numFmtId="176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11" fontId="0" fillId="0" borderId="0" xfId="0" applyNumberForma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1" xfId="0" applyNumberFormat="1" applyFont="1" applyBorder="1" applyAlignment="1" applyProtection="1">
      <alignment vertical="center" textRotation="90"/>
      <protection hidden="1"/>
    </xf>
    <xf numFmtId="1" fontId="0" fillId="0" borderId="0" xfId="0" applyNumberFormat="1" applyBorder="1" applyAlignment="1" applyProtection="1">
      <alignment vertical="center"/>
      <protection hidden="1"/>
    </xf>
    <xf numFmtId="11" fontId="0" fillId="24" borderId="0" xfId="0" applyNumberFormat="1" applyFill="1" applyBorder="1" applyAlignment="1" applyProtection="1">
      <alignment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 applyProtection="1">
      <alignment horizontal="center" vertical="center"/>
      <protection hidden="1"/>
    </xf>
    <xf numFmtId="164" fontId="21" fillId="0" borderId="15" xfId="0" applyNumberFormat="1" applyFont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164" fontId="21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21" fillId="0" borderId="22" xfId="0" applyNumberFormat="1" applyFon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 applyProtection="1">
      <alignment vertical="center"/>
      <protection hidden="1"/>
    </xf>
    <xf numFmtId="2" fontId="0" fillId="0" borderId="24" xfId="0" applyNumberFormat="1" applyBorder="1" applyAlignment="1" applyProtection="1">
      <alignment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164" fontId="21" fillId="21" borderId="25" xfId="0" applyNumberFormat="1" applyFont="1" applyFill="1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 applyProtection="1">
      <alignment horizontal="center" vertical="center"/>
      <protection hidden="1"/>
    </xf>
    <xf numFmtId="164" fontId="21" fillId="0" borderId="26" xfId="0" applyNumberFormat="1" applyFont="1" applyBorder="1" applyAlignment="1" applyProtection="1">
      <alignment horizontal="center" vertical="center"/>
      <protection hidden="1"/>
    </xf>
    <xf numFmtId="2" fontId="0" fillId="0" borderId="26" xfId="0" applyNumberForma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164" fontId="0" fillId="24" borderId="10" xfId="0" applyNumberFormat="1" applyFill="1" applyBorder="1" applyAlignment="1" applyProtection="1">
      <alignment horizontal="center" vertical="center"/>
      <protection hidden="1"/>
    </xf>
    <xf numFmtId="164" fontId="0" fillId="24" borderId="0" xfId="0" applyNumberFormat="1" applyFill="1" applyBorder="1" applyAlignment="1" applyProtection="1">
      <alignment horizontal="center" vertical="center"/>
      <protection hidden="1"/>
    </xf>
    <xf numFmtId="164" fontId="21" fillId="24" borderId="0" xfId="0" applyNumberFormat="1" applyFont="1" applyFill="1" applyBorder="1" applyAlignment="1" applyProtection="1">
      <alignment horizontal="center" vertical="center"/>
      <protection hidden="1"/>
    </xf>
    <xf numFmtId="2" fontId="0" fillId="24" borderId="0" xfId="0" applyNumberFormat="1" applyFill="1" applyBorder="1" applyAlignment="1" applyProtection="1">
      <alignment horizontal="center" vertical="center"/>
      <protection hidden="1"/>
    </xf>
    <xf numFmtId="0" fontId="0" fillId="24" borderId="11" xfId="0" applyFill="1" applyBorder="1" applyAlignment="1" applyProtection="1">
      <alignment vertical="center"/>
      <protection hidden="1"/>
    </xf>
    <xf numFmtId="164" fontId="0" fillId="24" borderId="28" xfId="0" applyNumberFormat="1" applyFill="1" applyBorder="1" applyAlignment="1" applyProtection="1">
      <alignment horizontal="center" vertical="center"/>
      <protection hidden="1"/>
    </xf>
    <xf numFmtId="164" fontId="0" fillId="24" borderId="29" xfId="0" applyNumberFormat="1" applyFill="1" applyBorder="1" applyAlignment="1" applyProtection="1">
      <alignment horizontal="center" vertical="center"/>
      <protection hidden="1"/>
    </xf>
    <xf numFmtId="164" fontId="21" fillId="24" borderId="29" xfId="0" applyNumberFormat="1" applyFont="1" applyFill="1" applyBorder="1" applyAlignment="1" applyProtection="1">
      <alignment horizontal="center" vertical="center"/>
      <protection hidden="1"/>
    </xf>
    <xf numFmtId="2" fontId="0" fillId="24" borderId="29" xfId="0" applyNumberFormat="1" applyFill="1" applyBorder="1" applyAlignment="1" applyProtection="1">
      <alignment horizontal="center" vertical="center"/>
      <protection hidden="1"/>
    </xf>
    <xf numFmtId="0" fontId="0" fillId="24" borderId="30" xfId="0" applyFill="1" applyBorder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 vertical="center"/>
      <protection hidden="1"/>
    </xf>
    <xf numFmtId="2" fontId="21" fillId="21" borderId="19" xfId="0" applyNumberFormat="1" applyFont="1" applyFill="1" applyBorder="1" applyAlignment="1" applyProtection="1">
      <alignment horizontal="right" vertical="center"/>
      <protection locked="0"/>
    </xf>
    <xf numFmtId="1" fontId="21" fillId="21" borderId="19" xfId="0" applyNumberFormat="1" applyFont="1" applyFill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hidden="1"/>
    </xf>
    <xf numFmtId="164" fontId="21" fillId="0" borderId="14" xfId="0" applyNumberFormat="1" applyFont="1" applyBorder="1" applyAlignment="1" applyProtection="1">
      <alignment horizontal="center" vertical="center"/>
      <protection hidden="1"/>
    </xf>
    <xf numFmtId="164" fontId="21" fillId="0" borderId="18" xfId="0" applyNumberFormat="1" applyFont="1" applyBorder="1" applyAlignment="1" applyProtection="1">
      <alignment horizontal="center" vertical="center"/>
      <protection hidden="1"/>
    </xf>
    <xf numFmtId="164" fontId="21" fillId="0" borderId="21" xfId="0" applyNumberFormat="1" applyFont="1" applyBorder="1" applyAlignment="1" applyProtection="1">
      <alignment horizontal="center" vertical="center"/>
      <protection hidden="1"/>
    </xf>
    <xf numFmtId="164" fontId="0" fillId="25" borderId="26" xfId="0" applyNumberFormat="1" applyFill="1" applyBorder="1" applyAlignment="1" applyProtection="1">
      <alignment horizontal="center" vertical="center"/>
      <protection hidden="1"/>
    </xf>
    <xf numFmtId="164" fontId="21" fillId="25" borderId="26" xfId="0" applyNumberFormat="1" applyFont="1" applyFill="1" applyBorder="1" applyAlignment="1" applyProtection="1">
      <alignment horizontal="center" vertical="center"/>
      <protection hidden="1"/>
    </xf>
    <xf numFmtId="2" fontId="0" fillId="25" borderId="26" xfId="0" applyNumberFormat="1" applyFill="1" applyBorder="1" applyAlignment="1" applyProtection="1">
      <alignment horizontal="center" vertical="center"/>
      <protection hidden="1"/>
    </xf>
    <xf numFmtId="2" fontId="0" fillId="25" borderId="27" xfId="0" applyNumberFormat="1" applyFill="1" applyBorder="1" applyAlignment="1" applyProtection="1">
      <alignment horizontal="center" vertical="center"/>
      <protection hidden="1"/>
    </xf>
    <xf numFmtId="164" fontId="21" fillId="26" borderId="19" xfId="0" applyNumberFormat="1" applyFont="1" applyFill="1" applyBorder="1" applyAlignment="1" applyProtection="1">
      <alignment horizontal="right" vertical="center"/>
      <protection locked="0"/>
    </xf>
    <xf numFmtId="164" fontId="21" fillId="24" borderId="31" xfId="0" applyNumberFormat="1" applyFont="1" applyFill="1" applyBorder="1" applyAlignment="1" applyProtection="1">
      <alignment horizontal="left"/>
      <protection hidden="1"/>
    </xf>
    <xf numFmtId="164" fontId="21" fillId="24" borderId="12" xfId="0" applyNumberFormat="1" applyFont="1" applyFill="1" applyBorder="1" applyAlignment="1" applyProtection="1">
      <alignment horizontal="left"/>
      <protection hidden="1"/>
    </xf>
    <xf numFmtId="164" fontId="21" fillId="0" borderId="31" xfId="0" applyNumberFormat="1" applyFont="1" applyBorder="1" applyAlignment="1" applyProtection="1">
      <alignment horizontal="left"/>
      <protection hidden="1"/>
    </xf>
    <xf numFmtId="164" fontId="21" fillId="0" borderId="12" xfId="0" applyNumberFormat="1" applyFont="1" applyBorder="1" applyAlignment="1" applyProtection="1">
      <alignment horizontal="left"/>
      <protection hidden="1"/>
    </xf>
    <xf numFmtId="0" fontId="20" fillId="24" borderId="32" xfId="0" applyFont="1" applyFill="1" applyBorder="1" applyAlignment="1" applyProtection="1">
      <alignment horizontal="center" vertical="center"/>
      <protection hidden="1"/>
    </xf>
    <xf numFmtId="0" fontId="20" fillId="24" borderId="13" xfId="0" applyFont="1" applyFill="1" applyBorder="1" applyAlignment="1" applyProtection="1">
      <alignment horizontal="center" vertical="center"/>
      <protection hidden="1"/>
    </xf>
    <xf numFmtId="0" fontId="20" fillId="24" borderId="33" xfId="0" applyFont="1" applyFill="1" applyBorder="1" applyAlignment="1" applyProtection="1">
      <alignment horizontal="center" vertical="center"/>
      <protection hidden="1"/>
    </xf>
    <xf numFmtId="0" fontId="20" fillId="24" borderId="31" xfId="0" applyFont="1" applyFill="1" applyBorder="1" applyAlignment="1" applyProtection="1">
      <alignment horizontal="center" vertical="center"/>
      <protection hidden="1"/>
    </xf>
    <xf numFmtId="0" fontId="20" fillId="25" borderId="34" xfId="0" applyFont="1" applyFill="1" applyBorder="1" applyAlignment="1" applyProtection="1">
      <alignment horizontal="center" vertical="center"/>
      <protection hidden="1"/>
    </xf>
    <xf numFmtId="0" fontId="20" fillId="25" borderId="35" xfId="0" applyFont="1" applyFill="1" applyBorder="1" applyAlignment="1" applyProtection="1">
      <alignment horizontal="center" vertical="center"/>
      <protection hidden="1"/>
    </xf>
    <xf numFmtId="0" fontId="20" fillId="25" borderId="36" xfId="0" applyFont="1" applyFill="1" applyBorder="1" applyAlignment="1" applyProtection="1">
      <alignment horizontal="center" vertical="center"/>
      <protection hidden="1"/>
    </xf>
    <xf numFmtId="0" fontId="20" fillId="25" borderId="37" xfId="0" applyFont="1" applyFill="1" applyBorder="1" applyAlignment="1" applyProtection="1">
      <alignment horizontal="center" vertical="center"/>
      <protection hidden="1"/>
    </xf>
    <xf numFmtId="0" fontId="20" fillId="25" borderId="38" xfId="0" applyFont="1" applyFill="1" applyBorder="1" applyAlignment="1" applyProtection="1">
      <alignment horizontal="center" vertical="center"/>
      <protection hidden="1"/>
    </xf>
    <xf numFmtId="0" fontId="20" fillId="25" borderId="39" xfId="0" applyFont="1" applyFill="1" applyBorder="1" applyAlignment="1" applyProtection="1">
      <alignment horizontal="center" vertical="center"/>
      <protection hidden="1"/>
    </xf>
    <xf numFmtId="164" fontId="21" fillId="25" borderId="40" xfId="0" applyNumberFormat="1" applyFont="1" applyFill="1" applyBorder="1" applyAlignment="1" applyProtection="1">
      <alignment horizontal="center" vertical="center"/>
      <protection hidden="1"/>
    </xf>
    <xf numFmtId="164" fontId="21" fillId="25" borderId="4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38100</xdr:rowOff>
    </xdr:from>
    <xdr:to>
      <xdr:col>0</xdr:col>
      <xdr:colOff>409575</xdr:colOff>
      <xdr:row>8</xdr:row>
      <xdr:rowOff>133350</xdr:rowOff>
    </xdr:to>
    <xdr:sp>
      <xdr:nvSpPr>
        <xdr:cNvPr id="1" name="Freeform 1"/>
        <xdr:cNvSpPr>
          <a:spLocks/>
        </xdr:cNvSpPr>
      </xdr:nvSpPr>
      <xdr:spPr>
        <a:xfrm>
          <a:off x="333375" y="1981200"/>
          <a:ext cx="76200" cy="95250"/>
        </a:xfrm>
        <a:custGeom>
          <a:pathLst>
            <a:path h="19" w="16">
              <a:moveTo>
                <a:pt x="0" y="5"/>
              </a:moveTo>
              <a:cubicBezTo>
                <a:pt x="3" y="12"/>
                <a:pt x="6" y="19"/>
                <a:pt x="9" y="19"/>
              </a:cubicBezTo>
              <a:cubicBezTo>
                <a:pt x="12" y="19"/>
                <a:pt x="16" y="6"/>
                <a:pt x="16" y="3"/>
              </a:cubicBezTo>
              <a:cubicBezTo>
                <a:pt x="16" y="0"/>
                <a:pt x="11" y="3"/>
                <a:pt x="1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676275</xdr:colOff>
      <xdr:row>3</xdr:row>
      <xdr:rowOff>76200</xdr:rowOff>
    </xdr:from>
    <xdr:to>
      <xdr:col>10</xdr:col>
      <xdr:colOff>304800</xdr:colOff>
      <xdr:row>17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828675"/>
          <a:ext cx="3200400" cy="3362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57150</xdr:rowOff>
    </xdr:from>
    <xdr:to>
      <xdr:col>10</xdr:col>
      <xdr:colOff>619125</xdr:colOff>
      <xdr:row>1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39000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628650</xdr:colOff>
      <xdr:row>1</xdr:row>
      <xdr:rowOff>276225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76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showGridLines="0" showZeros="0" tabSelected="1" workbookViewId="0" topLeftCell="A1">
      <selection activeCell="B5" sqref="B5"/>
    </sheetView>
  </sheetViews>
  <sheetFormatPr defaultColWidth="11.421875" defaultRowHeight="12.75"/>
  <cols>
    <col min="1" max="11" width="10.7109375" style="2" customWidth="1"/>
    <col min="12" max="16384" width="11.421875" style="2" customWidth="1"/>
  </cols>
  <sheetData>
    <row r="1" spans="1:12" ht="24.75" customHeight="1">
      <c r="A1" s="86"/>
      <c r="B1" s="88" t="s">
        <v>0</v>
      </c>
      <c r="C1" s="89"/>
      <c r="D1" s="89"/>
      <c r="E1" s="89"/>
      <c r="F1" s="89"/>
      <c r="G1" s="89"/>
      <c r="H1" s="89"/>
      <c r="I1" s="89"/>
      <c r="J1" s="90"/>
      <c r="K1" s="84"/>
      <c r="L1" s="1"/>
    </row>
    <row r="2" spans="1:12" ht="24.75" customHeight="1">
      <c r="A2" s="87"/>
      <c r="B2" s="91" t="s">
        <v>1</v>
      </c>
      <c r="C2" s="92"/>
      <c r="D2" s="92"/>
      <c r="E2" s="92"/>
      <c r="F2" s="92"/>
      <c r="G2" s="92"/>
      <c r="H2" s="92"/>
      <c r="I2" s="92"/>
      <c r="J2" s="93"/>
      <c r="K2" s="85"/>
      <c r="L2" s="1"/>
    </row>
    <row r="3" spans="1:12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5"/>
      <c r="L3" s="1"/>
    </row>
    <row r="4" spans="1:12" ht="15.75" customHeight="1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5"/>
      <c r="L4" s="1"/>
    </row>
    <row r="5" spans="1:12" ht="19.5" customHeight="1">
      <c r="A5" s="7" t="s">
        <v>38</v>
      </c>
      <c r="B5" s="79"/>
      <c r="C5" s="4" t="s">
        <v>39</v>
      </c>
      <c r="D5" s="4" t="s">
        <v>3</v>
      </c>
      <c r="E5" s="4"/>
      <c r="F5" s="4"/>
      <c r="G5" s="4"/>
      <c r="H5" s="4"/>
      <c r="I5" s="4"/>
      <c r="J5" s="4"/>
      <c r="K5" s="5"/>
      <c r="L5" s="1"/>
    </row>
    <row r="6" spans="1:12" ht="19.5" customHeight="1">
      <c r="A6" s="7" t="s">
        <v>40</v>
      </c>
      <c r="B6" s="69"/>
      <c r="C6" s="8" t="s">
        <v>41</v>
      </c>
      <c r="D6" s="4" t="s">
        <v>4</v>
      </c>
      <c r="E6" s="4"/>
      <c r="F6" s="4"/>
      <c r="G6" s="4"/>
      <c r="H6" s="4"/>
      <c r="I6" s="4"/>
      <c r="J6" s="4"/>
      <c r="K6" s="5"/>
      <c r="L6" s="1"/>
    </row>
    <row r="7" spans="1:12" ht="19.5" customHeight="1">
      <c r="A7" s="7" t="s">
        <v>42</v>
      </c>
      <c r="B7" s="69"/>
      <c r="C7" s="4" t="s">
        <v>5</v>
      </c>
      <c r="D7" s="4" t="s">
        <v>6</v>
      </c>
      <c r="E7" s="4"/>
      <c r="F7" s="4"/>
      <c r="G7" s="4"/>
      <c r="H7" s="4"/>
      <c r="I7" s="4"/>
      <c r="J7" s="4"/>
      <c r="K7" s="5"/>
      <c r="L7" s="1"/>
    </row>
    <row r="8" spans="1:12" ht="19.5" customHeight="1">
      <c r="A8" s="7" t="s">
        <v>7</v>
      </c>
      <c r="B8" s="4">
        <v>9.81</v>
      </c>
      <c r="C8" s="4" t="s">
        <v>43</v>
      </c>
      <c r="D8" s="4" t="s">
        <v>8</v>
      </c>
      <c r="E8" s="4"/>
      <c r="F8" s="4"/>
      <c r="G8" s="4"/>
      <c r="H8" s="4"/>
      <c r="I8" s="4"/>
      <c r="J8" s="4"/>
      <c r="K8" s="5"/>
      <c r="L8" s="1"/>
    </row>
    <row r="9" spans="1:12" ht="19.5" customHeight="1">
      <c r="A9" s="7"/>
      <c r="B9" s="9">
        <v>1.31E-06</v>
      </c>
      <c r="C9" s="10" t="s">
        <v>44</v>
      </c>
      <c r="D9" s="4" t="s">
        <v>9</v>
      </c>
      <c r="E9" s="4"/>
      <c r="F9" s="4"/>
      <c r="G9" s="4"/>
      <c r="H9" s="4"/>
      <c r="I9" s="4"/>
      <c r="J9" s="4"/>
      <c r="K9" s="5"/>
      <c r="L9" s="1"/>
    </row>
    <row r="10" spans="1:12" ht="15" customHeight="1">
      <c r="A10" s="7"/>
      <c r="B10" s="9"/>
      <c r="C10" s="10"/>
      <c r="D10" s="4"/>
      <c r="E10" s="4"/>
      <c r="F10" s="4"/>
      <c r="G10" s="4"/>
      <c r="H10" s="4"/>
      <c r="I10" s="4"/>
      <c r="J10" s="11"/>
      <c r="K10" s="12"/>
      <c r="L10" s="1"/>
    </row>
    <row r="11" spans="1:12" ht="19.5" customHeight="1">
      <c r="A11" s="7" t="s">
        <v>10</v>
      </c>
      <c r="B11" s="71">
        <f>IF(ISERROR(ROUNDUP(0.477*POWER(($B$5*POWER($B$7/1000,1/6)/POWER($B$6/1000,1/2)),3/8)*1000,0)),0,ROUNDUP(0.477*POWER(($B$5*POWER($B$7/1000,1/6)/POWER($B$6/1000,1/2)),3/8)*1000,0))</f>
        <v>0</v>
      </c>
      <c r="C11" s="4" t="s">
        <v>5</v>
      </c>
      <c r="D11" s="4" t="s">
        <v>11</v>
      </c>
      <c r="E11" s="4"/>
      <c r="F11" s="4"/>
      <c r="G11" s="4"/>
      <c r="H11" s="4"/>
      <c r="I11" s="4"/>
      <c r="J11" s="11"/>
      <c r="K11" s="12"/>
      <c r="L11" s="1"/>
    </row>
    <row r="12" spans="1:12" ht="19.5" customHeight="1">
      <c r="A12" s="7" t="s">
        <v>12</v>
      </c>
      <c r="B12" s="70"/>
      <c r="C12" s="4" t="s">
        <v>5</v>
      </c>
      <c r="D12" s="13" t="s">
        <v>13</v>
      </c>
      <c r="E12" s="4"/>
      <c r="F12" s="9"/>
      <c r="G12" s="4"/>
      <c r="H12" s="4"/>
      <c r="I12" s="4"/>
      <c r="J12" s="11"/>
      <c r="K12" s="12"/>
      <c r="L12" s="1"/>
    </row>
    <row r="13" spans="1:12" ht="15" customHeight="1">
      <c r="A13" s="7"/>
      <c r="B13" s="14"/>
      <c r="C13" s="4"/>
      <c r="D13" s="4"/>
      <c r="E13" s="4"/>
      <c r="F13" s="4"/>
      <c r="G13" s="4"/>
      <c r="H13" s="4"/>
      <c r="I13" s="4"/>
      <c r="J13" s="11"/>
      <c r="K13" s="12"/>
      <c r="L13" s="1"/>
    </row>
    <row r="14" spans="1:12" ht="19.5" customHeight="1">
      <c r="A14" s="7" t="s">
        <v>45</v>
      </c>
      <c r="B14" s="41">
        <f>PI()*POWER((B12/1000),2)/4</f>
        <v>0</v>
      </c>
      <c r="C14" s="4" t="s">
        <v>46</v>
      </c>
      <c r="D14" s="4" t="s">
        <v>14</v>
      </c>
      <c r="E14" s="4"/>
      <c r="F14" s="4"/>
      <c r="G14" s="4"/>
      <c r="H14" s="4"/>
      <c r="I14" s="4"/>
      <c r="J14" s="11"/>
      <c r="K14" s="12"/>
      <c r="L14" s="1"/>
    </row>
    <row r="15" spans="1:12" ht="19.5" customHeight="1">
      <c r="A15" s="7" t="s">
        <v>47</v>
      </c>
      <c r="B15" s="40">
        <f>PI()*B12/1000</f>
        <v>0</v>
      </c>
      <c r="C15" s="4" t="s">
        <v>15</v>
      </c>
      <c r="D15" s="4" t="s">
        <v>16</v>
      </c>
      <c r="E15" s="4"/>
      <c r="F15" s="4"/>
      <c r="G15" s="4"/>
      <c r="H15" s="4"/>
      <c r="I15" s="4"/>
      <c r="J15" s="11"/>
      <c r="K15" s="12"/>
      <c r="L15" s="1"/>
    </row>
    <row r="16" spans="1:12" ht="15" customHeight="1">
      <c r="A16" s="7"/>
      <c r="B16" s="15"/>
      <c r="C16" s="4"/>
      <c r="D16" s="4"/>
      <c r="E16" s="4"/>
      <c r="F16" s="4"/>
      <c r="G16" s="4"/>
      <c r="H16" s="4"/>
      <c r="I16" s="4"/>
      <c r="J16" s="4"/>
      <c r="K16" s="5"/>
      <c r="L16" s="1"/>
    </row>
    <row r="17" spans="1:12" ht="19.5" customHeight="1">
      <c r="A17" s="16" t="s">
        <v>48</v>
      </c>
      <c r="B17" s="94">
        <f>IF(ISERROR(-2*LOG(2.51*B9/(4*B12/4000*SQRT(8*B8*B12/4000*B6/1000))+B7/(1000*(14.84*B12/4000)))*SQRT(8*B8*B12/4000*B6/1000)),0,-2*LOG(2.51*B9/(4*B12/4000*SQRT(8*B8*B12/4000*B6/1000))+B7/(1000*(14.84*B12/4000)))*SQRT(8*B8*B12/4000*B6/1000))</f>
        <v>0</v>
      </c>
      <c r="C17" s="17" t="s">
        <v>17</v>
      </c>
      <c r="D17" s="18" t="s">
        <v>18</v>
      </c>
      <c r="E17" s="4"/>
      <c r="F17" s="4"/>
      <c r="G17" s="19"/>
      <c r="H17" s="19"/>
      <c r="I17" s="19"/>
      <c r="J17" s="19"/>
      <c r="K17" s="5"/>
      <c r="L17" s="1"/>
    </row>
    <row r="18" spans="1:12" ht="19.5" customHeight="1">
      <c r="A18" s="16" t="s">
        <v>49</v>
      </c>
      <c r="B18" s="95">
        <f>B17*B14</f>
        <v>0</v>
      </c>
      <c r="C18" s="4" t="s">
        <v>39</v>
      </c>
      <c r="D18" s="18" t="s">
        <v>19</v>
      </c>
      <c r="E18" s="4"/>
      <c r="F18" s="4"/>
      <c r="G18" s="4"/>
      <c r="H18" s="4"/>
      <c r="I18" s="4"/>
      <c r="J18" s="4"/>
      <c r="K18" s="5"/>
      <c r="L18" s="1"/>
    </row>
    <row r="19" spans="1:12" ht="15" customHeight="1">
      <c r="A19" s="20"/>
      <c r="B19" s="4"/>
      <c r="C19" s="17"/>
      <c r="D19" s="4"/>
      <c r="E19" s="4"/>
      <c r="F19" s="4"/>
      <c r="G19" s="4"/>
      <c r="H19" s="4"/>
      <c r="I19" s="4"/>
      <c r="J19" s="4"/>
      <c r="K19" s="5"/>
      <c r="L19" s="1"/>
    </row>
    <row r="20" spans="1:12" ht="19.5" customHeight="1">
      <c r="A20" s="6" t="s">
        <v>20</v>
      </c>
      <c r="B20" s="4"/>
      <c r="C20" s="4"/>
      <c r="D20" s="4"/>
      <c r="E20" s="4"/>
      <c r="F20" s="4"/>
      <c r="G20" s="4"/>
      <c r="H20" s="4"/>
      <c r="I20" s="4"/>
      <c r="J20" s="21"/>
      <c r="K20" s="22"/>
      <c r="L20" s="1"/>
    </row>
    <row r="21" spans="1:12" ht="45" customHeight="1">
      <c r="A21" s="23" t="s">
        <v>21</v>
      </c>
      <c r="B21" s="24" t="s">
        <v>22</v>
      </c>
      <c r="C21" s="24" t="s">
        <v>23</v>
      </c>
      <c r="D21" s="24" t="s">
        <v>24</v>
      </c>
      <c r="E21" s="24" t="s">
        <v>25</v>
      </c>
      <c r="F21" s="25" t="s">
        <v>26</v>
      </c>
      <c r="G21" s="24" t="s">
        <v>27</v>
      </c>
      <c r="H21" s="24" t="s">
        <v>28</v>
      </c>
      <c r="I21" s="24" t="s">
        <v>29</v>
      </c>
      <c r="J21" s="26" t="s">
        <v>30</v>
      </c>
      <c r="K21" s="27" t="s">
        <v>31</v>
      </c>
      <c r="L21" s="1"/>
    </row>
    <row r="22" spans="1:12" ht="19.5" customHeight="1">
      <c r="A22" s="28" t="s">
        <v>50</v>
      </c>
      <c r="B22" s="29" t="s">
        <v>32</v>
      </c>
      <c r="C22" s="29" t="s">
        <v>51</v>
      </c>
      <c r="D22" s="29" t="s">
        <v>52</v>
      </c>
      <c r="E22" s="29" t="s">
        <v>33</v>
      </c>
      <c r="F22" s="30" t="s">
        <v>34</v>
      </c>
      <c r="G22" s="29" t="s">
        <v>53</v>
      </c>
      <c r="H22" s="29" t="s">
        <v>54</v>
      </c>
      <c r="I22" s="30" t="s">
        <v>35</v>
      </c>
      <c r="J22" s="30" t="s">
        <v>55</v>
      </c>
      <c r="K22" s="31" t="s">
        <v>36</v>
      </c>
      <c r="L22" s="1"/>
    </row>
    <row r="23" spans="1:12" ht="19.5" customHeight="1">
      <c r="A23" s="32" t="s">
        <v>15</v>
      </c>
      <c r="B23" s="33" t="s">
        <v>46</v>
      </c>
      <c r="C23" s="33" t="s">
        <v>15</v>
      </c>
      <c r="D23" s="33" t="s">
        <v>15</v>
      </c>
      <c r="E23" s="33" t="s">
        <v>17</v>
      </c>
      <c r="F23" s="33" t="s">
        <v>39</v>
      </c>
      <c r="G23" s="33" t="s">
        <v>37</v>
      </c>
      <c r="H23" s="33" t="s">
        <v>15</v>
      </c>
      <c r="I23" s="33" t="s">
        <v>37</v>
      </c>
      <c r="J23" s="33" t="s">
        <v>15</v>
      </c>
      <c r="K23" s="34" t="s">
        <v>56</v>
      </c>
      <c r="L23" s="1"/>
    </row>
    <row r="24" spans="1:12" ht="19.5" customHeight="1">
      <c r="A24" s="72">
        <f aca="true" t="shared" si="0" ref="A24:A37">IF($A$38&lt;=0,0,A25+$B$12/1000/15)</f>
        <v>0</v>
      </c>
      <c r="B24" s="35">
        <f aca="true" t="shared" si="1" ref="B24:B38">IF(ISERROR(POWER(($B$12/1000),2)/8*((4*ASIN(SQRT(A24/($B$12/1000))))-SIN((4*ASIN(SQRT(A24/($B$12/1000))))))),0,POWER(($B$12/1000),2)/8*((4*ASIN(SQRT(A24/($B$12/1000))))-SIN((4*ASIN(SQRT(A24/($B$12/1000)))))))</f>
        <v>0</v>
      </c>
      <c r="C24" s="35">
        <f aca="true" t="shared" si="2" ref="C24:C38">IF($B$6&lt;=0,0,IF(ISERROR(0.5*$B$12/1000*(4*ASIN(SQRT(A24/($B$12/1000))))),0,0.5*$B$12/1000*(4*ASIN(SQRT(A24/($B$12/1000))))))</f>
        <v>0</v>
      </c>
      <c r="D24" s="35">
        <f aca="true" t="shared" si="3" ref="D24:D38">IF(ISERROR(B24/C24),0,B24/C24)</f>
        <v>0</v>
      </c>
      <c r="E24" s="35">
        <f aca="true" t="shared" si="4" ref="E24:E38">IF(ISERROR(-2*LOG(2.51*$B$9/(4*D24*SQRT(8*$B$8*D24*$B$6/1000))+$B$7/(1000*(14.84*D24)))*SQRT(8*$B$8*D24*$B$6/1000)),0,-2*LOG(2.51*$B$9/(4*D24*SQRT(8*$B$8*D24*$B$6/1000))+$B$7/(1000*(14.84*D24)))*SQRT(8*$B$8*D24*$B$6/1000))</f>
        <v>0</v>
      </c>
      <c r="F24" s="36">
        <f aca="true" t="shared" si="5" ref="F24:F38">E24*B24</f>
        <v>0</v>
      </c>
      <c r="G24" s="37">
        <f aca="true" t="shared" si="6" ref="G24:G38">IF(ISERROR(F24/$B$18),0,F24/$B$18)</f>
        <v>0</v>
      </c>
      <c r="H24" s="38">
        <f aca="true" t="shared" si="7" ref="H24:H38">IF(ISERROR($B$12/1000*SIN(PI()-(2*ASIN(SQRT(A24/($B$12/1000)))))),0,$B$12/1000*SIN(PI()-(2*ASIN(SQRT(A24/($B$12/1000))))))</f>
        <v>0</v>
      </c>
      <c r="I24" s="38">
        <f aca="true" t="shared" si="8" ref="I24:I38">IF(ISERROR(E24/SQRT(($B$8*B24)/H24)),0,E24/SQRT(($B$8*B24)/H24))</f>
        <v>0</v>
      </c>
      <c r="J24" s="35">
        <f aca="true" t="shared" si="9" ref="J24:J38">IF(F24&lt;=0,0,A24+POWER(E24,2)/(2*$B$8))</f>
        <v>0</v>
      </c>
      <c r="K24" s="39">
        <f aca="true" t="shared" si="10" ref="K24:K38">$B$8*$B$6*D24</f>
        <v>0</v>
      </c>
      <c r="L24" s="1"/>
    </row>
    <row r="25" spans="1:12" ht="19.5" customHeight="1">
      <c r="A25" s="73">
        <f t="shared" si="0"/>
        <v>0</v>
      </c>
      <c r="B25" s="40">
        <f t="shared" si="1"/>
        <v>0</v>
      </c>
      <c r="C25" s="40">
        <f t="shared" si="2"/>
        <v>0</v>
      </c>
      <c r="D25" s="40">
        <f t="shared" si="3"/>
        <v>0</v>
      </c>
      <c r="E25" s="40">
        <f t="shared" si="4"/>
        <v>0</v>
      </c>
      <c r="F25" s="41">
        <f t="shared" si="5"/>
        <v>0</v>
      </c>
      <c r="G25" s="38">
        <f t="shared" si="6"/>
        <v>0</v>
      </c>
      <c r="H25" s="38">
        <f t="shared" si="7"/>
        <v>0</v>
      </c>
      <c r="I25" s="38">
        <f t="shared" si="8"/>
        <v>0</v>
      </c>
      <c r="J25" s="40">
        <f t="shared" si="9"/>
        <v>0</v>
      </c>
      <c r="K25" s="39">
        <f t="shared" si="10"/>
        <v>0</v>
      </c>
      <c r="L25" s="1"/>
    </row>
    <row r="26" spans="1:12" ht="19.5" customHeight="1">
      <c r="A26" s="73">
        <f t="shared" si="0"/>
        <v>0</v>
      </c>
      <c r="B26" s="40">
        <f t="shared" si="1"/>
        <v>0</v>
      </c>
      <c r="C26" s="40">
        <f t="shared" si="2"/>
        <v>0</v>
      </c>
      <c r="D26" s="40">
        <f t="shared" si="3"/>
        <v>0</v>
      </c>
      <c r="E26" s="40">
        <f t="shared" si="4"/>
        <v>0</v>
      </c>
      <c r="F26" s="41">
        <f t="shared" si="5"/>
        <v>0</v>
      </c>
      <c r="G26" s="38">
        <f t="shared" si="6"/>
        <v>0</v>
      </c>
      <c r="H26" s="38">
        <f t="shared" si="7"/>
        <v>0</v>
      </c>
      <c r="I26" s="38">
        <f t="shared" si="8"/>
        <v>0</v>
      </c>
      <c r="J26" s="40">
        <f t="shared" si="9"/>
        <v>0</v>
      </c>
      <c r="K26" s="39">
        <f t="shared" si="10"/>
        <v>0</v>
      </c>
      <c r="L26" s="1"/>
    </row>
    <row r="27" spans="1:12" ht="19.5" customHeight="1">
      <c r="A27" s="73">
        <f t="shared" si="0"/>
        <v>0</v>
      </c>
      <c r="B27" s="40">
        <f t="shared" si="1"/>
        <v>0</v>
      </c>
      <c r="C27" s="40">
        <f t="shared" si="2"/>
        <v>0</v>
      </c>
      <c r="D27" s="40">
        <f t="shared" si="3"/>
        <v>0</v>
      </c>
      <c r="E27" s="40">
        <f t="shared" si="4"/>
        <v>0</v>
      </c>
      <c r="F27" s="41">
        <f t="shared" si="5"/>
        <v>0</v>
      </c>
      <c r="G27" s="38">
        <f t="shared" si="6"/>
        <v>0</v>
      </c>
      <c r="H27" s="38">
        <f t="shared" si="7"/>
        <v>0</v>
      </c>
      <c r="I27" s="38">
        <f t="shared" si="8"/>
        <v>0</v>
      </c>
      <c r="J27" s="40">
        <f t="shared" si="9"/>
        <v>0</v>
      </c>
      <c r="K27" s="39">
        <f t="shared" si="10"/>
        <v>0</v>
      </c>
      <c r="L27" s="1"/>
    </row>
    <row r="28" spans="1:12" ht="19.5" customHeight="1">
      <c r="A28" s="73">
        <f t="shared" si="0"/>
        <v>0</v>
      </c>
      <c r="B28" s="40">
        <f t="shared" si="1"/>
        <v>0</v>
      </c>
      <c r="C28" s="40">
        <f t="shared" si="2"/>
        <v>0</v>
      </c>
      <c r="D28" s="40">
        <f t="shared" si="3"/>
        <v>0</v>
      </c>
      <c r="E28" s="40">
        <f t="shared" si="4"/>
        <v>0</v>
      </c>
      <c r="F28" s="41">
        <f t="shared" si="5"/>
        <v>0</v>
      </c>
      <c r="G28" s="38">
        <f t="shared" si="6"/>
        <v>0</v>
      </c>
      <c r="H28" s="38">
        <f t="shared" si="7"/>
        <v>0</v>
      </c>
      <c r="I28" s="38">
        <f t="shared" si="8"/>
        <v>0</v>
      </c>
      <c r="J28" s="40">
        <f t="shared" si="9"/>
        <v>0</v>
      </c>
      <c r="K28" s="39">
        <f t="shared" si="10"/>
        <v>0</v>
      </c>
      <c r="L28" s="1"/>
    </row>
    <row r="29" spans="1:12" ht="19.5" customHeight="1">
      <c r="A29" s="73">
        <f t="shared" si="0"/>
        <v>0</v>
      </c>
      <c r="B29" s="40">
        <f t="shared" si="1"/>
        <v>0</v>
      </c>
      <c r="C29" s="40">
        <f t="shared" si="2"/>
        <v>0</v>
      </c>
      <c r="D29" s="40">
        <f t="shared" si="3"/>
        <v>0</v>
      </c>
      <c r="E29" s="40">
        <f t="shared" si="4"/>
        <v>0</v>
      </c>
      <c r="F29" s="41">
        <f t="shared" si="5"/>
        <v>0</v>
      </c>
      <c r="G29" s="38">
        <f t="shared" si="6"/>
        <v>0</v>
      </c>
      <c r="H29" s="38">
        <f t="shared" si="7"/>
        <v>0</v>
      </c>
      <c r="I29" s="38">
        <f t="shared" si="8"/>
        <v>0</v>
      </c>
      <c r="J29" s="40">
        <f t="shared" si="9"/>
        <v>0</v>
      </c>
      <c r="K29" s="39">
        <f t="shared" si="10"/>
        <v>0</v>
      </c>
      <c r="L29" s="1"/>
    </row>
    <row r="30" spans="1:12" ht="19.5" customHeight="1">
      <c r="A30" s="73">
        <f t="shared" si="0"/>
        <v>0</v>
      </c>
      <c r="B30" s="40">
        <f t="shared" si="1"/>
        <v>0</v>
      </c>
      <c r="C30" s="40">
        <f t="shared" si="2"/>
        <v>0</v>
      </c>
      <c r="D30" s="40">
        <f t="shared" si="3"/>
        <v>0</v>
      </c>
      <c r="E30" s="40">
        <f t="shared" si="4"/>
        <v>0</v>
      </c>
      <c r="F30" s="41">
        <f t="shared" si="5"/>
        <v>0</v>
      </c>
      <c r="G30" s="38">
        <f t="shared" si="6"/>
        <v>0</v>
      </c>
      <c r="H30" s="38">
        <f t="shared" si="7"/>
        <v>0</v>
      </c>
      <c r="I30" s="38">
        <f t="shared" si="8"/>
        <v>0</v>
      </c>
      <c r="J30" s="40">
        <f t="shared" si="9"/>
        <v>0</v>
      </c>
      <c r="K30" s="39">
        <f t="shared" si="10"/>
        <v>0</v>
      </c>
      <c r="L30" s="1"/>
    </row>
    <row r="31" spans="1:12" ht="19.5" customHeight="1">
      <c r="A31" s="73">
        <f t="shared" si="0"/>
        <v>0</v>
      </c>
      <c r="B31" s="40">
        <f t="shared" si="1"/>
        <v>0</v>
      </c>
      <c r="C31" s="40">
        <f t="shared" si="2"/>
        <v>0</v>
      </c>
      <c r="D31" s="40">
        <f t="shared" si="3"/>
        <v>0</v>
      </c>
      <c r="E31" s="40">
        <f t="shared" si="4"/>
        <v>0</v>
      </c>
      <c r="F31" s="41">
        <f t="shared" si="5"/>
        <v>0</v>
      </c>
      <c r="G31" s="38">
        <f t="shared" si="6"/>
        <v>0</v>
      </c>
      <c r="H31" s="38">
        <f t="shared" si="7"/>
        <v>0</v>
      </c>
      <c r="I31" s="38">
        <f t="shared" si="8"/>
        <v>0</v>
      </c>
      <c r="J31" s="40">
        <f t="shared" si="9"/>
        <v>0</v>
      </c>
      <c r="K31" s="39">
        <f t="shared" si="10"/>
        <v>0</v>
      </c>
      <c r="L31" s="1"/>
    </row>
    <row r="32" spans="1:12" ht="19.5" customHeight="1">
      <c r="A32" s="73">
        <f t="shared" si="0"/>
        <v>0</v>
      </c>
      <c r="B32" s="40">
        <f t="shared" si="1"/>
        <v>0</v>
      </c>
      <c r="C32" s="40">
        <f t="shared" si="2"/>
        <v>0</v>
      </c>
      <c r="D32" s="40">
        <f t="shared" si="3"/>
        <v>0</v>
      </c>
      <c r="E32" s="40">
        <f t="shared" si="4"/>
        <v>0</v>
      </c>
      <c r="F32" s="41">
        <f t="shared" si="5"/>
        <v>0</v>
      </c>
      <c r="G32" s="38">
        <f t="shared" si="6"/>
        <v>0</v>
      </c>
      <c r="H32" s="38">
        <f t="shared" si="7"/>
        <v>0</v>
      </c>
      <c r="I32" s="38">
        <f t="shared" si="8"/>
        <v>0</v>
      </c>
      <c r="J32" s="40">
        <f t="shared" si="9"/>
        <v>0</v>
      </c>
      <c r="K32" s="39">
        <f t="shared" si="10"/>
        <v>0</v>
      </c>
      <c r="L32" s="1"/>
    </row>
    <row r="33" spans="1:12" ht="19.5" customHeight="1">
      <c r="A33" s="73">
        <f t="shared" si="0"/>
        <v>0</v>
      </c>
      <c r="B33" s="40">
        <f t="shared" si="1"/>
        <v>0</v>
      </c>
      <c r="C33" s="40">
        <f t="shared" si="2"/>
        <v>0</v>
      </c>
      <c r="D33" s="40">
        <f t="shared" si="3"/>
        <v>0</v>
      </c>
      <c r="E33" s="40">
        <f t="shared" si="4"/>
        <v>0</v>
      </c>
      <c r="F33" s="41">
        <f t="shared" si="5"/>
        <v>0</v>
      </c>
      <c r="G33" s="38">
        <f t="shared" si="6"/>
        <v>0</v>
      </c>
      <c r="H33" s="38">
        <f t="shared" si="7"/>
        <v>0</v>
      </c>
      <c r="I33" s="38">
        <f t="shared" si="8"/>
        <v>0</v>
      </c>
      <c r="J33" s="40">
        <f t="shared" si="9"/>
        <v>0</v>
      </c>
      <c r="K33" s="39">
        <f t="shared" si="10"/>
        <v>0</v>
      </c>
      <c r="L33" s="1"/>
    </row>
    <row r="34" spans="1:12" ht="19.5" customHeight="1">
      <c r="A34" s="73">
        <f t="shared" si="0"/>
        <v>0</v>
      </c>
      <c r="B34" s="40">
        <f t="shared" si="1"/>
        <v>0</v>
      </c>
      <c r="C34" s="40">
        <f t="shared" si="2"/>
        <v>0</v>
      </c>
      <c r="D34" s="40">
        <f t="shared" si="3"/>
        <v>0</v>
      </c>
      <c r="E34" s="40">
        <f t="shared" si="4"/>
        <v>0</v>
      </c>
      <c r="F34" s="41">
        <f t="shared" si="5"/>
        <v>0</v>
      </c>
      <c r="G34" s="38">
        <f t="shared" si="6"/>
        <v>0</v>
      </c>
      <c r="H34" s="38">
        <f t="shared" si="7"/>
        <v>0</v>
      </c>
      <c r="I34" s="38">
        <f t="shared" si="8"/>
        <v>0</v>
      </c>
      <c r="J34" s="40">
        <f t="shared" si="9"/>
        <v>0</v>
      </c>
      <c r="K34" s="39">
        <f t="shared" si="10"/>
        <v>0</v>
      </c>
      <c r="L34" s="1"/>
    </row>
    <row r="35" spans="1:12" ht="19.5" customHeight="1">
      <c r="A35" s="73">
        <f t="shared" si="0"/>
        <v>0</v>
      </c>
      <c r="B35" s="40">
        <f t="shared" si="1"/>
        <v>0</v>
      </c>
      <c r="C35" s="40">
        <f t="shared" si="2"/>
        <v>0</v>
      </c>
      <c r="D35" s="40">
        <f t="shared" si="3"/>
        <v>0</v>
      </c>
      <c r="E35" s="40">
        <f t="shared" si="4"/>
        <v>0</v>
      </c>
      <c r="F35" s="41">
        <f t="shared" si="5"/>
        <v>0</v>
      </c>
      <c r="G35" s="38">
        <f t="shared" si="6"/>
        <v>0</v>
      </c>
      <c r="H35" s="38">
        <f t="shared" si="7"/>
        <v>0</v>
      </c>
      <c r="I35" s="38">
        <f t="shared" si="8"/>
        <v>0</v>
      </c>
      <c r="J35" s="40">
        <f t="shared" si="9"/>
        <v>0</v>
      </c>
      <c r="K35" s="39">
        <f t="shared" si="10"/>
        <v>0</v>
      </c>
      <c r="L35" s="1"/>
    </row>
    <row r="36" spans="1:12" ht="19.5" customHeight="1">
      <c r="A36" s="73">
        <f t="shared" si="0"/>
        <v>0</v>
      </c>
      <c r="B36" s="40">
        <f t="shared" si="1"/>
        <v>0</v>
      </c>
      <c r="C36" s="40">
        <f t="shared" si="2"/>
        <v>0</v>
      </c>
      <c r="D36" s="40">
        <f t="shared" si="3"/>
        <v>0</v>
      </c>
      <c r="E36" s="40">
        <f t="shared" si="4"/>
        <v>0</v>
      </c>
      <c r="F36" s="41">
        <f t="shared" si="5"/>
        <v>0</v>
      </c>
      <c r="G36" s="38">
        <f t="shared" si="6"/>
        <v>0</v>
      </c>
      <c r="H36" s="38">
        <f t="shared" si="7"/>
        <v>0</v>
      </c>
      <c r="I36" s="38">
        <f t="shared" si="8"/>
        <v>0</v>
      </c>
      <c r="J36" s="40">
        <f t="shared" si="9"/>
        <v>0</v>
      </c>
      <c r="K36" s="39">
        <f t="shared" si="10"/>
        <v>0</v>
      </c>
      <c r="L36" s="1"/>
    </row>
    <row r="37" spans="1:12" ht="19.5" customHeight="1">
      <c r="A37" s="73">
        <f t="shared" si="0"/>
        <v>0</v>
      </c>
      <c r="B37" s="40">
        <f t="shared" si="1"/>
        <v>0</v>
      </c>
      <c r="C37" s="40">
        <f t="shared" si="2"/>
        <v>0</v>
      </c>
      <c r="D37" s="40">
        <f t="shared" si="3"/>
        <v>0</v>
      </c>
      <c r="E37" s="40">
        <f t="shared" si="4"/>
        <v>0</v>
      </c>
      <c r="F37" s="41">
        <f t="shared" si="5"/>
        <v>0</v>
      </c>
      <c r="G37" s="38">
        <f t="shared" si="6"/>
        <v>0</v>
      </c>
      <c r="H37" s="38">
        <f t="shared" si="7"/>
        <v>0</v>
      </c>
      <c r="I37" s="38">
        <f t="shared" si="8"/>
        <v>0</v>
      </c>
      <c r="J37" s="40">
        <f t="shared" si="9"/>
        <v>0</v>
      </c>
      <c r="K37" s="39">
        <f t="shared" si="10"/>
        <v>0</v>
      </c>
      <c r="L37" s="1"/>
    </row>
    <row r="38" spans="1:12" ht="19.5" customHeight="1">
      <c r="A38" s="74">
        <f>IF(B12&lt;=0,0,B12/1000/15)</f>
        <v>0</v>
      </c>
      <c r="B38" s="42">
        <f t="shared" si="1"/>
        <v>0</v>
      </c>
      <c r="C38" s="42">
        <f t="shared" si="2"/>
        <v>0</v>
      </c>
      <c r="D38" s="42">
        <f t="shared" si="3"/>
        <v>0</v>
      </c>
      <c r="E38" s="42">
        <f t="shared" si="4"/>
        <v>0</v>
      </c>
      <c r="F38" s="43">
        <f t="shared" si="5"/>
        <v>0</v>
      </c>
      <c r="G38" s="44">
        <f t="shared" si="6"/>
        <v>0</v>
      </c>
      <c r="H38" s="38">
        <f t="shared" si="7"/>
        <v>0</v>
      </c>
      <c r="I38" s="38">
        <f t="shared" si="8"/>
        <v>0</v>
      </c>
      <c r="J38" s="42">
        <f t="shared" si="9"/>
        <v>0</v>
      </c>
      <c r="K38" s="45">
        <f t="shared" si="10"/>
        <v>0</v>
      </c>
      <c r="L38" s="1"/>
    </row>
    <row r="39" spans="1:12" ht="15" customHeight="1">
      <c r="A39" s="46"/>
      <c r="B39" s="15"/>
      <c r="C39" s="15"/>
      <c r="D39" s="15"/>
      <c r="E39" s="15"/>
      <c r="F39" s="15"/>
      <c r="G39" s="47"/>
      <c r="H39" s="47"/>
      <c r="I39" s="48"/>
      <c r="J39" s="49"/>
      <c r="K39" s="5"/>
      <c r="L39" s="1"/>
    </row>
    <row r="40" spans="1:12" ht="18" customHeight="1">
      <c r="A40" s="82" t="s">
        <v>57</v>
      </c>
      <c r="B40" s="83"/>
      <c r="C40" s="83"/>
      <c r="D40" s="83"/>
      <c r="E40" s="15"/>
      <c r="F40" s="15"/>
      <c r="G40" s="50"/>
      <c r="H40" s="50"/>
      <c r="I40" s="51"/>
      <c r="J40" s="49"/>
      <c r="K40" s="5"/>
      <c r="L40" s="1"/>
    </row>
    <row r="41" spans="1:12" ht="19.5" customHeight="1">
      <c r="A41" s="52"/>
      <c r="B41" s="53">
        <f>IF(ISERROR(POWER(($B$12/1000),2)/8*((4*ASIN(SQRT(A41/($B$12/1000))))-SIN((4*ASIN(SQRT(A41/($B$12/1000))))))),0,POWER(($B$12/1000),2)/8*((4*ASIN(SQRT(A41/($B$12/1000))))-SIN((4*ASIN(SQRT(A41/($B$12/1000)))))))</f>
        <v>0</v>
      </c>
      <c r="C41" s="53">
        <f>IF(ISERROR(0.5*$B$12/1000*(4*ASIN(SQRT(A41/($B$12/1000))))),0,0.5*$B$12/1000*(4*ASIN(SQRT(A41/($B$12/1000)))))</f>
        <v>0</v>
      </c>
      <c r="D41" s="53">
        <f>IF(ISERROR(B41/C41),0,B41/C41)</f>
        <v>0</v>
      </c>
      <c r="E41" s="53">
        <f>IF(ISERROR(-2*LOG(2.51*$B$9/(4*D41*SQRT(8*$B$8*D41*$B$6/1000))+$B$7/(1000*(14.84*D41)))*SQRT(8*$B$8*D41*$B$6/1000)),0,-2*LOG(2.51*$B$9/(4*D41*SQRT(8*$B$8*D41*$B$6/1000))+$B$7/(1000*(14.84*D41)))*SQRT(8*$B$8*D41*$B$6/1000))</f>
        <v>0</v>
      </c>
      <c r="F41" s="54">
        <f>E41*B41</f>
        <v>0</v>
      </c>
      <c r="G41" s="55">
        <f>IF(ISERROR(F41/$B$18),0,F41/$B$18)</f>
        <v>0</v>
      </c>
      <c r="H41" s="55">
        <f>IF(A41&lt;=0,0,IF(ISERROR($B$12/1000*SIN(PI()-(2*ASIN(SQRT(A41/($B$12/1000)))))),0,$B$12/1000*SIN(PI()-(2*ASIN(SQRT(A41/($B$12/1000)))))))</f>
        <v>0</v>
      </c>
      <c r="I41" s="55">
        <f>IF(ISERROR(E41/SQRT(($B$8*B41)/H41)),0,E41/SQRT(($B$8*B41)/H41))</f>
        <v>0</v>
      </c>
      <c r="J41" s="53">
        <f>A41+POWER(E41,2)/(2*$B$8)</f>
        <v>0</v>
      </c>
      <c r="K41" s="56">
        <f>$B$8*$B$6*D41</f>
        <v>0</v>
      </c>
      <c r="L41" s="1"/>
    </row>
    <row r="42" spans="1:12" ht="15" customHeight="1">
      <c r="A42" s="57"/>
      <c r="B42" s="58"/>
      <c r="C42" s="58"/>
      <c r="D42" s="58"/>
      <c r="E42" s="58"/>
      <c r="F42" s="59"/>
      <c r="G42" s="60"/>
      <c r="H42" s="60"/>
      <c r="I42" s="60"/>
      <c r="J42" s="58"/>
      <c r="K42" s="61"/>
      <c r="L42" s="1"/>
    </row>
    <row r="43" spans="1:12" ht="18" customHeight="1">
      <c r="A43" s="80" t="s">
        <v>58</v>
      </c>
      <c r="B43" s="81"/>
      <c r="C43" s="81"/>
      <c r="D43" s="81"/>
      <c r="E43" s="58"/>
      <c r="F43" s="59"/>
      <c r="G43" s="60"/>
      <c r="H43" s="60"/>
      <c r="I43" s="60"/>
      <c r="J43" s="58"/>
      <c r="K43" s="61"/>
      <c r="L43" s="1"/>
    </row>
    <row r="44" spans="1:12" ht="19.5" customHeight="1">
      <c r="A44" s="52"/>
      <c r="B44" s="75">
        <f>IF(ISERROR(POWER(($B$12/1000),2)/8*((4*ASIN(SQRT(A44/($B$12/1000))))-SIN((4*ASIN(SQRT(A44/($B$12/1000))))))),0,POWER(($B$12/1000),2)/8*((4*ASIN(SQRT(A44/($B$12/1000))))-SIN((4*ASIN(SQRT(A44/($B$12/1000)))))))</f>
        <v>0</v>
      </c>
      <c r="C44" s="75">
        <f>IF(ISERROR(0.5*$B$12/1000*(4*ASIN(SQRT(A44/($B$12/1000))))),0,0.5*$B$12/1000*(4*ASIN(SQRT(A44/($B$12/1000)))))</f>
        <v>0</v>
      </c>
      <c r="D44" s="75">
        <f>IF(ISERROR(B44/C44),0,B44/C44)</f>
        <v>0</v>
      </c>
      <c r="E44" s="75">
        <f>IF(ISERROR(-2*LOG(2.51*$B$9/(4*D44*SQRT(8*$B$8*D44*$B$6/1000))+$B$7/(1000*(14.84*D44)))*SQRT(8*$B$8*D44*$B$6/1000)),0,-2*LOG(2.51*$B$9/(4*D44*SQRT(8*$B$8*D44*$B$6/1000))+$B$7/(1000*(14.84*D44)))*SQRT(8*$B$8*D44*$B$6/1000))</f>
        <v>0</v>
      </c>
      <c r="F44" s="76">
        <f>E44*B44</f>
        <v>0</v>
      </c>
      <c r="G44" s="77">
        <f>IF(ISERROR(F44/$B$18),0,F44/$B$18)</f>
        <v>0</v>
      </c>
      <c r="H44" s="77">
        <f>IF(A44&lt;=0,0,IF(ISERROR($B$12/1000*SIN(PI()-(2*ASIN(SQRT(A44/($B$12/1000)))))),0,$B$12/1000*SIN(PI()-(2*ASIN(SQRT(A44/($B$12/1000)))))))</f>
        <v>0</v>
      </c>
      <c r="I44" s="77">
        <f>IF(ISERROR(E44/SQRT(($B$8*B44)/H44)),0,E44/SQRT(($B$8*B44)/H44))</f>
        <v>0</v>
      </c>
      <c r="J44" s="75">
        <f>A44+POWER(E44,2)/(2*$B$8)</f>
        <v>0</v>
      </c>
      <c r="K44" s="78">
        <f>$B$8*$B$6*D44</f>
        <v>0</v>
      </c>
      <c r="L44" s="1"/>
    </row>
    <row r="45" spans="1:12" ht="15" customHeight="1">
      <c r="A45" s="57"/>
      <c r="B45" s="58"/>
      <c r="C45" s="58"/>
      <c r="D45" s="58"/>
      <c r="E45" s="58"/>
      <c r="F45" s="59"/>
      <c r="G45" s="60"/>
      <c r="H45" s="60"/>
      <c r="I45" s="60"/>
      <c r="J45" s="58"/>
      <c r="K45" s="61"/>
      <c r="L45" s="1"/>
    </row>
    <row r="46" spans="1:12" ht="18" customHeight="1">
      <c r="A46" s="80" t="s">
        <v>59</v>
      </c>
      <c r="B46" s="81"/>
      <c r="C46" s="81"/>
      <c r="D46" s="81"/>
      <c r="E46" s="58"/>
      <c r="F46" s="59"/>
      <c r="G46" s="60"/>
      <c r="H46" s="60"/>
      <c r="I46" s="60"/>
      <c r="J46" s="58"/>
      <c r="K46" s="61"/>
      <c r="L46" s="1"/>
    </row>
    <row r="47" spans="1:12" ht="19.5" customHeight="1">
      <c r="A47" s="52"/>
      <c r="B47" s="53">
        <f>IF(ISERROR(POWER(($B$12/1000),2)/8*((4*ASIN(SQRT(A47/($B$12/1000))))-SIN((4*ASIN(SQRT(A47/($B$12/1000))))))),0,POWER(($B$12/1000),2)/8*((4*ASIN(SQRT(A47/($B$12/1000))))-SIN((4*ASIN(SQRT(A47/($B$12/1000)))))))</f>
        <v>0</v>
      </c>
      <c r="C47" s="53">
        <f>IF(ISERROR(0.5*$B$12/1000*(4*ASIN(SQRT(A47/($B$12/1000))))),0,0.5*$B$12/1000*(4*ASIN(SQRT(A47/($B$12/1000)))))</f>
        <v>0</v>
      </c>
      <c r="D47" s="53">
        <f>IF(ISERROR(B47/C47),0,B47/C47)</f>
        <v>0</v>
      </c>
      <c r="E47" s="53">
        <f>IF(ISERROR(-2*LOG(2.51*$B$9/(4*D47*SQRT(8*$B$8*D47*$B$6/1000))+$B$7/(1000*(14.84*D47)))*SQRT(8*$B$8*D47*$B$6/1000)),0,-2*LOG(2.51*$B$9/(4*D47*SQRT(8*$B$8*D47*$B$6/1000))+$B$7/(1000*(14.84*D47)))*SQRT(8*$B$8*D47*$B$6/1000))</f>
        <v>0</v>
      </c>
      <c r="F47" s="54">
        <f>E47*B47</f>
        <v>0</v>
      </c>
      <c r="G47" s="55">
        <f>IF(ISERROR(F47/$B$18),0,F47/$B$18)</f>
        <v>0</v>
      </c>
      <c r="H47" s="55">
        <f>IF(A47&lt;=0,0,IF(ISERROR($B$12/1000*SIN(PI()-(2*ASIN(SQRT(A47/($B$12/1000)))))),0,$B$12/1000*SIN(PI()-(2*ASIN(SQRT(A47/($B$12/1000)))))))</f>
        <v>0</v>
      </c>
      <c r="I47" s="55">
        <f>IF(ISERROR(E47/SQRT(($B$8*B47)/H47)),0,E47/SQRT(($B$8*B47)/H47))</f>
        <v>0</v>
      </c>
      <c r="J47" s="53">
        <f>A47+POWER(E47,2)/(2*$B$8)</f>
        <v>0</v>
      </c>
      <c r="K47" s="56">
        <f>$B$8*$B$6*D47</f>
        <v>0</v>
      </c>
      <c r="L47" s="1"/>
    </row>
    <row r="48" spans="1:12" ht="15" customHeight="1" thickBot="1">
      <c r="A48" s="62"/>
      <c r="B48" s="63"/>
      <c r="C48" s="63"/>
      <c r="D48" s="63"/>
      <c r="E48" s="63"/>
      <c r="F48" s="64"/>
      <c r="G48" s="65"/>
      <c r="H48" s="65"/>
      <c r="I48" s="65"/>
      <c r="J48" s="63"/>
      <c r="K48" s="66"/>
      <c r="L48" s="1"/>
    </row>
    <row r="49" spans="1:12" ht="9.75" customHeight="1">
      <c r="A49" s="67" t="s">
        <v>60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</sheetData>
  <sheetProtection password="8805" sheet="1"/>
  <mergeCells count="7">
    <mergeCell ref="A46:D46"/>
    <mergeCell ref="A43:D43"/>
    <mergeCell ref="A40:D40"/>
    <mergeCell ref="K1:K2"/>
    <mergeCell ref="A1:A2"/>
    <mergeCell ref="B1:J1"/>
    <mergeCell ref="B2:J2"/>
  </mergeCells>
  <printOptions horizontalCentered="1" verticalCentered="1"/>
  <pageMargins left="0.5905511811023623" right="0.1968503937007874" top="0.3937007874015748" bottom="0.3937007874015748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2016-02-15T12:57:49Z</dcterms:created>
  <dcterms:modified xsi:type="dcterms:W3CDTF">2016-04-05T06:11:46Z</dcterms:modified>
  <cp:category/>
  <cp:version/>
  <cp:contentType/>
  <cp:contentStatus/>
</cp:coreProperties>
</file>